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wcedu-my.sharepoint.com/personal/rhaskell_westminstercollege_edu/Documents/EXCEL TEMPLATES/"/>
    </mc:Choice>
  </mc:AlternateContent>
  <bookViews>
    <workbookView xWindow="0" yWindow="0" windowWidth="28800" windowHeight="12420"/>
  </bookViews>
  <sheets>
    <sheet name="Socks" sheetId="6" r:id="rId1"/>
    <sheet name="Pen" sheetId="5" r:id="rId2"/>
    <sheet name="Hammock" sheetId="4" r:id="rId3"/>
    <sheet name="Lights (2)" sheetId="3" r:id="rId4"/>
    <sheet name="Lights" sheetId="2" r:id="rId5"/>
    <sheet name="Lights &amp; Sounds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6" l="1"/>
  <c r="C7" i="6" s="1"/>
  <c r="G10" i="6"/>
  <c r="C6" i="6" s="1"/>
  <c r="C17" i="6" l="1"/>
  <c r="C15" i="6"/>
  <c r="C14" i="6"/>
  <c r="C18" i="6"/>
  <c r="C16" i="6"/>
  <c r="J10" i="5"/>
  <c r="C7" i="5" s="1"/>
  <c r="G10" i="5"/>
  <c r="C6" i="5" s="1"/>
  <c r="J10" i="4"/>
  <c r="G10" i="4"/>
  <c r="C14" i="5" l="1"/>
  <c r="C15" i="5"/>
  <c r="C17" i="5"/>
  <c r="C18" i="5"/>
  <c r="C16" i="5"/>
  <c r="C6" i="4"/>
  <c r="C7" i="4"/>
  <c r="C5" i="3"/>
  <c r="J7" i="3"/>
  <c r="C21" i="3" s="1"/>
  <c r="G7" i="3"/>
  <c r="C13" i="3" s="1"/>
  <c r="C14" i="3" l="1"/>
  <c r="C11" i="3" s="1"/>
  <c r="C20" i="3"/>
  <c r="C22" i="3" s="1"/>
  <c r="C15" i="4"/>
  <c r="C17" i="4"/>
  <c r="C6" i="3"/>
  <c r="C14" i="4"/>
  <c r="C16" i="4"/>
  <c r="C18" i="4"/>
  <c r="C4" i="3"/>
  <c r="G16" i="2"/>
  <c r="C5" i="2" s="1"/>
  <c r="J16" i="2"/>
  <c r="C6" i="2"/>
  <c r="C6" i="1"/>
  <c r="M13" i="1"/>
  <c r="G29" i="1" s="1"/>
  <c r="G28" i="2"/>
  <c r="J13" i="1"/>
  <c r="C13" i="1" s="1"/>
  <c r="C10" i="1"/>
  <c r="G13" i="1"/>
  <c r="C27" i="1" s="1"/>
  <c r="C28" i="1" s="1"/>
  <c r="C7" i="1"/>
  <c r="C14" i="1"/>
  <c r="C8" i="1"/>
  <c r="G27" i="2"/>
  <c r="G29" i="2" l="1"/>
  <c r="C4" i="2"/>
  <c r="C29" i="2"/>
  <c r="J28" i="2"/>
  <c r="C9" i="1"/>
  <c r="C15" i="2" l="1"/>
  <c r="C14" i="2"/>
</calcChain>
</file>

<file path=xl/sharedStrings.xml><?xml version="1.0" encoding="utf-8"?>
<sst xmlns="http://schemas.openxmlformats.org/spreadsheetml/2006/main" count="166" uniqueCount="69">
  <si>
    <t>Production labor</t>
  </si>
  <si>
    <t>Production supervisors</t>
  </si>
  <si>
    <t>Shipping</t>
  </si>
  <si>
    <t>Sales Commissions</t>
  </si>
  <si>
    <t>Materials</t>
  </si>
  <si>
    <t>Energy costs</t>
  </si>
  <si>
    <t>Fixed Costs</t>
  </si>
  <si>
    <t>Building</t>
  </si>
  <si>
    <t>Project Management</t>
  </si>
  <si>
    <t>Advertising</t>
  </si>
  <si>
    <t>Computer network</t>
  </si>
  <si>
    <t>General Administrative</t>
  </si>
  <si>
    <t>Equipment (depreciation)</t>
  </si>
  <si>
    <t>Variable Costs (per unit)</t>
  </si>
  <si>
    <t>Price</t>
  </si>
  <si>
    <t>Profit</t>
  </si>
  <si>
    <t>Price (P)</t>
  </si>
  <si>
    <t>Quantity (Q)</t>
  </si>
  <si>
    <t>Total Fixed Costs (TFC)</t>
  </si>
  <si>
    <t>Total Variable Costs (TVC)</t>
  </si>
  <si>
    <t>Average Varable Cost</t>
  </si>
  <si>
    <t>Average Fixed Cost</t>
  </si>
  <si>
    <t>Profit (Goal Seek)</t>
  </si>
  <si>
    <t>Minimum Price</t>
  </si>
  <si>
    <t>Target Quantity</t>
  </si>
  <si>
    <t>Redesign</t>
  </si>
  <si>
    <t>Variable Costs (per unit): "Lights"</t>
  </si>
  <si>
    <t>Variable Costs (per unit): "Sounds"</t>
  </si>
  <si>
    <r>
      <t>Price: Lights (P</t>
    </r>
    <r>
      <rPr>
        <b/>
        <vertAlign val="subscript"/>
        <sz val="11"/>
        <color theme="1"/>
        <rFont val="Calibri"/>
        <family val="2"/>
        <scheme val="minor"/>
      </rPr>
      <t>Lights</t>
    </r>
    <r>
      <rPr>
        <b/>
        <sz val="11"/>
        <color theme="1"/>
        <rFont val="Calibri"/>
        <family val="2"/>
        <scheme val="minor"/>
      </rPr>
      <t>)</t>
    </r>
  </si>
  <si>
    <r>
      <t>Price: Sounds (P</t>
    </r>
    <r>
      <rPr>
        <b/>
        <vertAlign val="subscript"/>
        <sz val="11"/>
        <color theme="1"/>
        <rFont val="Calibri"/>
        <family val="2"/>
        <scheme val="minor"/>
      </rPr>
      <t>Sounds</t>
    </r>
    <r>
      <rPr>
        <b/>
        <sz val="11"/>
        <color theme="1"/>
        <rFont val="Calibri"/>
        <family val="2"/>
        <scheme val="minor"/>
      </rPr>
      <t>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</si>
  <si>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Lights</t>
    </r>
    <r>
      <rPr>
        <b/>
        <sz val="11"/>
        <color theme="1"/>
        <rFont val="Calibri"/>
        <family val="2"/>
        <scheme val="minor"/>
      </rPr>
      <t xml:space="preserve"> = Q</t>
    </r>
    <r>
      <rPr>
        <b/>
        <vertAlign val="subscript"/>
        <sz val="11"/>
        <color theme="1"/>
        <rFont val="Calibri"/>
        <family val="2"/>
        <scheme val="minor"/>
      </rPr>
      <t>sounds</t>
    </r>
  </si>
  <si>
    <r>
      <t>Quantity: Lights (Q</t>
    </r>
    <r>
      <rPr>
        <b/>
        <vertAlign val="subscript"/>
        <sz val="11"/>
        <color theme="1"/>
        <rFont val="Calibri"/>
        <family val="2"/>
        <scheme val="minor"/>
      </rPr>
      <t>Lights</t>
    </r>
    <r>
      <rPr>
        <b/>
        <sz val="11"/>
        <color theme="1"/>
        <rFont val="Calibri"/>
        <family val="2"/>
        <scheme val="minor"/>
      </rPr>
      <t>)</t>
    </r>
  </si>
  <si>
    <r>
      <t>Quantity: Sounds (Q</t>
    </r>
    <r>
      <rPr>
        <b/>
        <vertAlign val="subscript"/>
        <sz val="11"/>
        <color theme="1"/>
        <rFont val="Calibri"/>
        <family val="2"/>
        <scheme val="minor"/>
      </rPr>
      <t>Sounds</t>
    </r>
    <r>
      <rPr>
        <b/>
        <sz val="11"/>
        <color theme="1"/>
        <rFont val="Calibri"/>
        <family val="2"/>
        <scheme val="minor"/>
      </rPr>
      <t>)</t>
    </r>
  </si>
  <si>
    <t>Target Quantity: Lights</t>
  </si>
  <si>
    <t>Target Quantity: Sounds</t>
  </si>
  <si>
    <t>Breakeven</t>
  </si>
  <si>
    <t>Target Quantities = 100,000 each</t>
  </si>
  <si>
    <t>Minimum Price at Target Quantity</t>
  </si>
  <si>
    <t>Profit at Target Quantity</t>
  </si>
  <si>
    <t>Target Quantity at Profit = $3,000,000</t>
  </si>
  <si>
    <t>Quantity Relationship</t>
  </si>
  <si>
    <t>Target Profit = $5,000,000</t>
  </si>
  <si>
    <t xml:space="preserve">Profit </t>
  </si>
  <si>
    <t>Production/Warehouse</t>
  </si>
  <si>
    <t>Marketing</t>
  </si>
  <si>
    <t>R&amp;D</t>
  </si>
  <si>
    <t>Energy</t>
  </si>
  <si>
    <t>Administration</t>
  </si>
  <si>
    <t>Solving for Price</t>
  </si>
  <si>
    <t>Total</t>
  </si>
  <si>
    <t>Solving for Profit</t>
  </si>
  <si>
    <t>Solving for Break Even Qty</t>
  </si>
  <si>
    <t>Set Up</t>
  </si>
  <si>
    <t>Hammock</t>
  </si>
  <si>
    <t>Total Fixed Costs</t>
  </si>
  <si>
    <t>Average Variable Costs</t>
  </si>
  <si>
    <t>Target Price</t>
  </si>
  <si>
    <t>Target Qty</t>
  </si>
  <si>
    <t>Target Profit</t>
  </si>
  <si>
    <t>Targets</t>
  </si>
  <si>
    <t>AVC</t>
  </si>
  <si>
    <t>TFC</t>
  </si>
  <si>
    <t>Solutions</t>
  </si>
  <si>
    <t>Break Even Analysis</t>
  </si>
  <si>
    <t>V Pad</t>
  </si>
  <si>
    <t>Wall Street Pen</t>
  </si>
  <si>
    <t>Pen Box</t>
  </si>
  <si>
    <t>John Weitz Colorful Socks (2)</t>
  </si>
  <si>
    <t>WC Branded socks (1 pair)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</si>
</sst>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1" xfId="0" applyBorder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Border="1"/>
    <xf numFmtId="43" fontId="0" fillId="0" borderId="1" xfId="1" applyFont="1" applyBorder="1"/>
    <xf numFmtId="43" fontId="0" fillId="2" borderId="0" xfId="1" applyFont="1" applyFill="1"/>
    <xf numFmtId="164" fontId="0" fillId="2" borderId="0" xfId="1" applyNumberFormat="1" applyFont="1" applyFill="1"/>
    <xf numFmtId="165" fontId="0" fillId="2" borderId="0" xfId="0" applyNumberFormat="1" applyFill="1"/>
    <xf numFmtId="43" fontId="0" fillId="0" borderId="0" xfId="1" applyFont="1" applyFill="1" applyProtection="1"/>
    <xf numFmtId="43" fontId="0" fillId="0" borderId="0" xfId="1" applyFont="1" applyProtection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99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457201</xdr:colOff>
      <xdr:row>12</xdr:row>
      <xdr:rowOff>114299</xdr:rowOff>
    </xdr:from>
    <xdr:ext cx="2305050" cy="942975"/>
    <xdr:sp macro="" textlink="">
      <xdr:nvSpPr>
        <xdr:cNvPr id="2" name="TextBox 1"/>
        <xdr:cNvSpPr txBox="1"/>
      </xdr:nvSpPr>
      <xdr:spPr>
        <a:xfrm>
          <a:off x="3733801" y="2457449"/>
          <a:ext cx="2305050" cy="9429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  <a:effectLst>
          <a:outerShdw blurRad="165100" dist="76200" dir="2940000" algn="ctr" rotWithShape="0">
            <a:schemeClr val="bg2">
              <a:lumMod val="9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1100"/>
            <a:t>Assumes target values for all</a:t>
          </a:r>
        </a:p>
        <a:p>
          <a:pPr algn="ctr"/>
          <a:r>
            <a:rPr lang="en-US" sz="1100"/>
            <a:t>variables except for the subject</a:t>
          </a:r>
        </a:p>
        <a:p>
          <a:pPr algn="ctr"/>
          <a:r>
            <a:rPr lang="en-US" sz="1100"/>
            <a:t>variable being solved</a:t>
          </a:r>
        </a:p>
      </xdr:txBody>
    </xdr:sp>
    <xdr:clientData/>
  </xdr:oneCellAnchor>
  <xdr:oneCellAnchor>
    <xdr:from>
      <xdr:col>5</xdr:col>
      <xdr:colOff>1085850</xdr:colOff>
      <xdr:row>17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8165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304800</xdr:colOff>
      <xdr:row>11</xdr:row>
      <xdr:rowOff>123825</xdr:rowOff>
    </xdr:from>
    <xdr:to>
      <xdr:col>8</xdr:col>
      <xdr:colOff>282908</xdr:colOff>
      <xdr:row>21</xdr:row>
      <xdr:rowOff>9020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2276475"/>
          <a:ext cx="1473533" cy="1790195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12</xdr:row>
      <xdr:rowOff>28574</xdr:rowOff>
    </xdr:from>
    <xdr:to>
      <xdr:col>10</xdr:col>
      <xdr:colOff>117125</xdr:colOff>
      <xdr:row>18</xdr:row>
      <xdr:rowOff>75911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34550" y="2371724"/>
          <a:ext cx="688625" cy="1190337"/>
        </a:xfrm>
        <a:prstGeom prst="rect">
          <a:avLst/>
        </a:prstGeom>
      </xdr:spPr>
    </xdr:pic>
    <xdr:clientData/>
  </xdr:twoCellAnchor>
  <xdr:twoCellAnchor editAs="oneCell">
    <xdr:from>
      <xdr:col>8</xdr:col>
      <xdr:colOff>1323975</xdr:colOff>
      <xdr:row>14</xdr:row>
      <xdr:rowOff>142875</xdr:rowOff>
    </xdr:from>
    <xdr:to>
      <xdr:col>9</xdr:col>
      <xdr:colOff>273974</xdr:colOff>
      <xdr:row>20</xdr:row>
      <xdr:rowOff>161619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29700" y="2867025"/>
          <a:ext cx="664499" cy="1161744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685801</xdr:colOff>
      <xdr:row>12</xdr:row>
      <xdr:rowOff>47625</xdr:rowOff>
    </xdr:from>
    <xdr:to>
      <xdr:col>8</xdr:col>
      <xdr:colOff>1334629</xdr:colOff>
      <xdr:row>17</xdr:row>
      <xdr:rowOff>171132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91526" y="2390775"/>
          <a:ext cx="648828" cy="1076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457201</xdr:colOff>
      <xdr:row>12</xdr:row>
      <xdr:rowOff>114299</xdr:rowOff>
    </xdr:from>
    <xdr:ext cx="2305050" cy="942975"/>
    <xdr:sp macro="" textlink="">
      <xdr:nvSpPr>
        <xdr:cNvPr id="2" name="TextBox 1"/>
        <xdr:cNvSpPr txBox="1"/>
      </xdr:nvSpPr>
      <xdr:spPr>
        <a:xfrm>
          <a:off x="3733801" y="2457449"/>
          <a:ext cx="2305050" cy="9429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  <a:effectLst>
          <a:outerShdw blurRad="165100" dist="76200" dir="2940000" algn="ctr" rotWithShape="0">
            <a:schemeClr val="bg2">
              <a:lumMod val="9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1100"/>
            <a:t>Assumes target values for all</a:t>
          </a:r>
        </a:p>
        <a:p>
          <a:pPr algn="ctr"/>
          <a:r>
            <a:rPr lang="en-US" sz="1100"/>
            <a:t>variables except for the subject</a:t>
          </a:r>
        </a:p>
        <a:p>
          <a:pPr algn="ctr"/>
          <a:r>
            <a:rPr lang="en-US" sz="1100"/>
            <a:t>variable being solved</a:t>
          </a:r>
        </a:p>
      </xdr:txBody>
    </xdr:sp>
    <xdr:clientData/>
  </xdr:oneCellAnchor>
  <xdr:oneCellAnchor>
    <xdr:from>
      <xdr:col>5</xdr:col>
      <xdr:colOff>1085850</xdr:colOff>
      <xdr:row>17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8165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8</xdr:col>
      <xdr:colOff>9525</xdr:colOff>
      <xdr:row>19</xdr:row>
      <xdr:rowOff>57150</xdr:rowOff>
    </xdr:from>
    <xdr:to>
      <xdr:col>9</xdr:col>
      <xdr:colOff>173506</xdr:colOff>
      <xdr:row>25</xdr:row>
      <xdr:rowOff>163140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3733800"/>
          <a:ext cx="1878481" cy="124899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178307</xdr:colOff>
      <xdr:row>18</xdr:row>
      <xdr:rowOff>115515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2343150"/>
          <a:ext cx="1892807" cy="125851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19</xdr:row>
      <xdr:rowOff>123824</xdr:rowOff>
    </xdr:from>
    <xdr:to>
      <xdr:col>11</xdr:col>
      <xdr:colOff>493991</xdr:colOff>
      <xdr:row>25</xdr:row>
      <xdr:rowOff>9525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25025" y="3800474"/>
          <a:ext cx="1684616" cy="1028701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285751</xdr:colOff>
      <xdr:row>12</xdr:row>
      <xdr:rowOff>19050</xdr:rowOff>
    </xdr:from>
    <xdr:to>
      <xdr:col>11</xdr:col>
      <xdr:colOff>438150</xdr:colOff>
      <xdr:row>18</xdr:row>
      <xdr:rowOff>108622</xdr:rowOff>
    </xdr:to>
    <xdr:pic>
      <xdr:nvPicPr>
        <xdr:cNvPr id="9" name="Picture 8" descr="http://acimg.auctivacommerce.com/imgdata/0/0/6/4/9/3/webimg/449206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6" y="2362200"/>
          <a:ext cx="1647824" cy="1232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457201</xdr:colOff>
      <xdr:row>12</xdr:row>
      <xdr:rowOff>114299</xdr:rowOff>
    </xdr:from>
    <xdr:ext cx="2305050" cy="942975"/>
    <xdr:sp macro="" textlink="">
      <xdr:nvSpPr>
        <xdr:cNvPr id="2" name="TextBox 1"/>
        <xdr:cNvSpPr txBox="1"/>
      </xdr:nvSpPr>
      <xdr:spPr>
        <a:xfrm>
          <a:off x="3733801" y="1828799"/>
          <a:ext cx="2305050" cy="9429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  <a:effectLst>
          <a:outerShdw blurRad="165100" dist="76200" dir="2940000" algn="ctr" rotWithShape="0">
            <a:schemeClr val="bg2">
              <a:lumMod val="9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1100"/>
            <a:t>Assumes target values for all</a:t>
          </a:r>
        </a:p>
        <a:p>
          <a:pPr algn="ctr"/>
          <a:r>
            <a:rPr lang="en-US" sz="1100"/>
            <a:t>variables except for the subject</a:t>
          </a:r>
        </a:p>
        <a:p>
          <a:pPr algn="ctr"/>
          <a:r>
            <a:rPr lang="en-US" sz="1100"/>
            <a:t>variable being solved</a:t>
          </a:r>
        </a:p>
      </xdr:txBody>
    </xdr:sp>
    <xdr:clientData/>
  </xdr:oneCellAnchor>
  <xdr:oneCellAnchor>
    <xdr:from>
      <xdr:col>5</xdr:col>
      <xdr:colOff>1085850</xdr:colOff>
      <xdr:row>17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816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771525</xdr:colOff>
      <xdr:row>11</xdr:row>
      <xdr:rowOff>123825</xdr:rowOff>
    </xdr:from>
    <xdr:to>
      <xdr:col>8</xdr:col>
      <xdr:colOff>1676100</xdr:colOff>
      <xdr:row>19</xdr:row>
      <xdr:rowOff>37920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2276475"/>
          <a:ext cx="2400000" cy="14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962025</xdr:colOff>
      <xdr:row>17</xdr:row>
      <xdr:rowOff>161925</xdr:rowOff>
    </xdr:from>
    <xdr:to>
      <xdr:col>9</xdr:col>
      <xdr:colOff>704850</xdr:colOff>
      <xdr:row>22</xdr:row>
      <xdr:rowOff>183016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0" y="3457575"/>
          <a:ext cx="1457325" cy="973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15</xdr:row>
      <xdr:rowOff>161925</xdr:rowOff>
    </xdr:from>
    <xdr:to>
      <xdr:col>2</xdr:col>
      <xdr:colOff>723630</xdr:colOff>
      <xdr:row>23</xdr:row>
      <xdr:rowOff>66496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2257425"/>
          <a:ext cx="2161905" cy="14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29</xdr:row>
      <xdr:rowOff>85725</xdr:rowOff>
    </xdr:from>
    <xdr:to>
      <xdr:col>2</xdr:col>
      <xdr:colOff>647438</xdr:colOff>
      <xdr:row>37</xdr:row>
      <xdr:rowOff>28392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" y="4848225"/>
          <a:ext cx="2095238" cy="146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15</xdr:row>
      <xdr:rowOff>9525</xdr:rowOff>
    </xdr:from>
    <xdr:to>
      <xdr:col>2</xdr:col>
      <xdr:colOff>390263</xdr:colOff>
      <xdr:row>22</xdr:row>
      <xdr:rowOff>66501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3057525"/>
          <a:ext cx="2095238" cy="1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tabSelected="1" workbookViewId="0">
      <selection activeCell="C9" sqref="C9"/>
    </sheetView>
  </sheetViews>
  <sheetFormatPr defaultRowHeight="15" x14ac:dyDescent="0.25"/>
  <cols>
    <col min="2" max="2" width="25.7109375" customWidth="1"/>
    <col min="3" max="3" width="14.28515625" bestFit="1" customWidth="1"/>
    <col min="6" max="6" width="25.7109375" customWidth="1"/>
    <col min="7" max="7" width="13.28515625" bestFit="1" customWidth="1"/>
    <col min="9" max="9" width="25.7109375" customWidth="1"/>
    <col min="10" max="10" width="13.28515625" bestFit="1" customWidth="1"/>
  </cols>
  <sheetData>
    <row r="2" spans="2:10" ht="19.5" x14ac:dyDescent="0.3">
      <c r="B2" s="18" t="s">
        <v>63</v>
      </c>
      <c r="C2" s="19"/>
      <c r="D2" s="19"/>
      <c r="E2" s="19"/>
      <c r="F2" s="19"/>
      <c r="G2" s="19"/>
      <c r="H2" s="19"/>
      <c r="I2" s="19"/>
      <c r="J2" s="20"/>
    </row>
    <row r="5" spans="2:10" x14ac:dyDescent="0.25">
      <c r="B5" s="21" t="s">
        <v>59</v>
      </c>
      <c r="C5" s="22"/>
      <c r="F5" s="23" t="s">
        <v>6</v>
      </c>
      <c r="G5" s="24"/>
      <c r="I5" s="23" t="s">
        <v>13</v>
      </c>
      <c r="J5" s="24"/>
    </row>
    <row r="6" spans="2:10" x14ac:dyDescent="0.25">
      <c r="B6" s="1" t="s">
        <v>54</v>
      </c>
      <c r="C6" s="4">
        <f>G10</f>
        <v>0</v>
      </c>
      <c r="F6" t="s">
        <v>52</v>
      </c>
      <c r="G6" s="4">
        <v>0</v>
      </c>
      <c r="I6" t="s">
        <v>68</v>
      </c>
      <c r="J6" s="4">
        <v>9.25</v>
      </c>
    </row>
    <row r="7" spans="2:10" x14ac:dyDescent="0.25">
      <c r="B7" s="1" t="s">
        <v>55</v>
      </c>
      <c r="C7" s="4">
        <f>J10</f>
        <v>9.25</v>
      </c>
      <c r="F7" t="s">
        <v>2</v>
      </c>
      <c r="G7" s="4">
        <v>0</v>
      </c>
      <c r="I7" t="s">
        <v>67</v>
      </c>
      <c r="J7" s="4"/>
    </row>
    <row r="8" spans="2:10" x14ac:dyDescent="0.25">
      <c r="B8" s="1" t="s">
        <v>56</v>
      </c>
      <c r="C8" s="4">
        <v>13.75</v>
      </c>
      <c r="G8" s="4"/>
      <c r="J8" s="4"/>
    </row>
    <row r="9" spans="2:10" x14ac:dyDescent="0.25">
      <c r="B9" s="1" t="s">
        <v>57</v>
      </c>
      <c r="C9" s="4">
        <v>120</v>
      </c>
      <c r="G9" s="10"/>
      <c r="J9" s="10"/>
    </row>
    <row r="10" spans="2:10" x14ac:dyDescent="0.25">
      <c r="B10" s="1" t="s">
        <v>58</v>
      </c>
      <c r="C10" s="4">
        <v>200</v>
      </c>
      <c r="F10" t="s">
        <v>49</v>
      </c>
      <c r="G10" s="15">
        <f>SUM(G6:G9)</f>
        <v>0</v>
      </c>
      <c r="I10" t="s">
        <v>49</v>
      </c>
      <c r="J10" s="15">
        <f>SUM(J6:J9)</f>
        <v>9.25</v>
      </c>
    </row>
    <row r="13" spans="2:10" ht="15" customHeight="1" x14ac:dyDescent="0.25">
      <c r="B13" s="25" t="s">
        <v>62</v>
      </c>
      <c r="C13" s="26"/>
    </row>
    <row r="14" spans="2:10" x14ac:dyDescent="0.25">
      <c r="B14" s="1" t="s">
        <v>17</v>
      </c>
      <c r="C14" s="14">
        <f>(C6+C10)/(C8-C7)</f>
        <v>44.444444444444443</v>
      </c>
    </row>
    <row r="15" spans="2:10" x14ac:dyDescent="0.25">
      <c r="B15" s="1" t="s">
        <v>16</v>
      </c>
      <c r="C15" s="14">
        <f>(C6+C10)/C9+C7</f>
        <v>10.916666666666666</v>
      </c>
    </row>
    <row r="16" spans="2:10" x14ac:dyDescent="0.25">
      <c r="B16" s="1" t="s">
        <v>42</v>
      </c>
      <c r="C16" s="14">
        <f>(C8-C7)*C9-C6</f>
        <v>540</v>
      </c>
    </row>
    <row r="17" spans="2:10" x14ac:dyDescent="0.25">
      <c r="B17" s="1" t="s">
        <v>60</v>
      </c>
      <c r="C17" s="15">
        <f>C8-(C6+C10)/C9</f>
        <v>12.083333333333334</v>
      </c>
    </row>
    <row r="18" spans="2:10" x14ac:dyDescent="0.25">
      <c r="B18" s="1" t="s">
        <v>61</v>
      </c>
      <c r="C18" s="15">
        <f>(C8-C7)*C9-C10</f>
        <v>340</v>
      </c>
    </row>
    <row r="19" spans="2:10" x14ac:dyDescent="0.25">
      <c r="G19" s="4"/>
      <c r="J19" s="4"/>
    </row>
    <row r="20" spans="2:10" x14ac:dyDescent="0.25">
      <c r="F20" s="4"/>
      <c r="G20" s="4"/>
      <c r="J20" s="4"/>
    </row>
    <row r="21" spans="2:10" x14ac:dyDescent="0.25">
      <c r="B21" s="16"/>
      <c r="C21" s="16"/>
      <c r="G21" s="4"/>
      <c r="J21" s="4"/>
    </row>
    <row r="22" spans="2:10" x14ac:dyDescent="0.25">
      <c r="G22" s="4"/>
      <c r="J22" s="4"/>
    </row>
    <row r="23" spans="2:10" x14ac:dyDescent="0.25">
      <c r="B23" s="1"/>
      <c r="C23" s="4"/>
      <c r="G23" s="4"/>
      <c r="J23" s="4"/>
    </row>
    <row r="24" spans="2:10" x14ac:dyDescent="0.25">
      <c r="B24" s="1"/>
      <c r="C24" s="4"/>
    </row>
    <row r="25" spans="2:10" x14ac:dyDescent="0.25">
      <c r="B25" s="1"/>
      <c r="C25" s="5"/>
    </row>
    <row r="26" spans="2:10" x14ac:dyDescent="0.25">
      <c r="B26" s="1"/>
      <c r="C26" s="5"/>
      <c r="G26" s="9"/>
      <c r="H26" s="9"/>
      <c r="I26" s="9"/>
      <c r="J26" s="9"/>
    </row>
    <row r="27" spans="2:10" x14ac:dyDescent="0.25">
      <c r="G27" s="4"/>
      <c r="H27" s="4"/>
      <c r="I27" s="4"/>
      <c r="J27" s="4"/>
    </row>
    <row r="28" spans="2:10" x14ac:dyDescent="0.25">
      <c r="B28" s="17"/>
      <c r="C28" s="17"/>
    </row>
    <row r="30" spans="2:10" x14ac:dyDescent="0.25">
      <c r="F30" s="1"/>
    </row>
    <row r="31" spans="2:10" x14ac:dyDescent="0.25">
      <c r="B31" s="1"/>
    </row>
    <row r="33" spans="2:10" x14ac:dyDescent="0.25">
      <c r="B33" s="17"/>
      <c r="C33" s="17"/>
      <c r="F33" s="17"/>
      <c r="G33" s="17"/>
      <c r="I33" s="17"/>
      <c r="J33" s="17"/>
    </row>
    <row r="34" spans="2:10" x14ac:dyDescent="0.25">
      <c r="B34" s="1"/>
      <c r="C34" s="5"/>
      <c r="F34" s="1"/>
      <c r="G34" s="5"/>
      <c r="I34" s="1"/>
    </row>
    <row r="35" spans="2:10" x14ac:dyDescent="0.25">
      <c r="B35" s="1"/>
      <c r="C35" s="4"/>
      <c r="F35" s="1"/>
      <c r="G35" s="5"/>
      <c r="I35" s="1"/>
      <c r="J35" s="5"/>
    </row>
    <row r="36" spans="2:10" x14ac:dyDescent="0.25">
      <c r="B36" s="1"/>
      <c r="F36" s="1"/>
      <c r="G36" s="4"/>
      <c r="I36" s="1"/>
      <c r="J36" s="4"/>
    </row>
  </sheetData>
  <mergeCells count="9">
    <mergeCell ref="B28:C28"/>
    <mergeCell ref="B33:C33"/>
    <mergeCell ref="F33:G33"/>
    <mergeCell ref="I33:J33"/>
    <mergeCell ref="B2:J2"/>
    <mergeCell ref="B5:C5"/>
    <mergeCell ref="F5:G5"/>
    <mergeCell ref="I5:J5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workbookViewId="0">
      <selection activeCell="C6" sqref="C6"/>
    </sheetView>
  </sheetViews>
  <sheetFormatPr defaultRowHeight="15" x14ac:dyDescent="0.25"/>
  <cols>
    <col min="2" max="2" width="25.7109375" customWidth="1"/>
    <col min="3" max="3" width="14.28515625" bestFit="1" customWidth="1"/>
    <col min="6" max="6" width="25.7109375" customWidth="1"/>
    <col min="7" max="7" width="13.28515625" bestFit="1" customWidth="1"/>
    <col min="9" max="9" width="25.7109375" customWidth="1"/>
    <col min="10" max="10" width="13.28515625" bestFit="1" customWidth="1"/>
  </cols>
  <sheetData>
    <row r="2" spans="2:10" ht="19.5" x14ac:dyDescent="0.3">
      <c r="B2" s="18" t="s">
        <v>63</v>
      </c>
      <c r="C2" s="19"/>
      <c r="D2" s="19"/>
      <c r="E2" s="19"/>
      <c r="F2" s="19"/>
      <c r="G2" s="19"/>
      <c r="H2" s="19"/>
      <c r="I2" s="19"/>
      <c r="J2" s="20"/>
    </row>
    <row r="5" spans="2:10" x14ac:dyDescent="0.25">
      <c r="B5" s="21" t="s">
        <v>59</v>
      </c>
      <c r="C5" s="22"/>
      <c r="F5" s="23" t="s">
        <v>6</v>
      </c>
      <c r="G5" s="24"/>
      <c r="I5" s="23" t="s">
        <v>13</v>
      </c>
      <c r="J5" s="24"/>
    </row>
    <row r="6" spans="2:10" x14ac:dyDescent="0.25">
      <c r="B6" s="1" t="s">
        <v>54</v>
      </c>
      <c r="C6" s="4">
        <f>G10</f>
        <v>85</v>
      </c>
      <c r="F6" t="s">
        <v>52</v>
      </c>
      <c r="G6" s="4">
        <v>50</v>
      </c>
      <c r="I6" t="s">
        <v>65</v>
      </c>
      <c r="J6" s="4">
        <v>20</v>
      </c>
    </row>
    <row r="7" spans="2:10" x14ac:dyDescent="0.25">
      <c r="B7" s="1" t="s">
        <v>55</v>
      </c>
      <c r="C7" s="4">
        <f>J10</f>
        <v>24</v>
      </c>
      <c r="F7" t="s">
        <v>2</v>
      </c>
      <c r="G7" s="4">
        <v>35</v>
      </c>
      <c r="I7" t="s">
        <v>66</v>
      </c>
      <c r="J7" s="4">
        <v>4</v>
      </c>
    </row>
    <row r="8" spans="2:10" x14ac:dyDescent="0.25">
      <c r="B8" s="1" t="s">
        <v>56</v>
      </c>
      <c r="C8" s="4">
        <v>35</v>
      </c>
      <c r="G8" s="4"/>
      <c r="J8" s="4"/>
    </row>
    <row r="9" spans="2:10" x14ac:dyDescent="0.25">
      <c r="B9" s="1" t="s">
        <v>57</v>
      </c>
      <c r="C9" s="4">
        <v>30</v>
      </c>
      <c r="G9" s="10"/>
      <c r="J9" s="10"/>
    </row>
    <row r="10" spans="2:10" x14ac:dyDescent="0.25">
      <c r="B10" s="1" t="s">
        <v>58</v>
      </c>
      <c r="C10" s="4">
        <v>200</v>
      </c>
      <c r="F10" t="s">
        <v>49</v>
      </c>
      <c r="G10" s="15">
        <f>SUM(G6:G9)</f>
        <v>85</v>
      </c>
      <c r="I10" t="s">
        <v>49</v>
      </c>
      <c r="J10" s="15">
        <f>SUM(J6:J9)</f>
        <v>24</v>
      </c>
    </row>
    <row r="13" spans="2:10" ht="15" customHeight="1" x14ac:dyDescent="0.25">
      <c r="B13" s="25" t="s">
        <v>62</v>
      </c>
      <c r="C13" s="26"/>
    </row>
    <row r="14" spans="2:10" x14ac:dyDescent="0.25">
      <c r="B14" s="1" t="s">
        <v>17</v>
      </c>
      <c r="C14" s="14">
        <f>(C6+C10)/(C8-C7)</f>
        <v>25.90909090909091</v>
      </c>
    </row>
    <row r="15" spans="2:10" x14ac:dyDescent="0.25">
      <c r="B15" s="1" t="s">
        <v>16</v>
      </c>
      <c r="C15" s="14">
        <f>(C6+C10)/C9+C7</f>
        <v>33.5</v>
      </c>
    </row>
    <row r="16" spans="2:10" x14ac:dyDescent="0.25">
      <c r="B16" s="1" t="s">
        <v>42</v>
      </c>
      <c r="C16" s="14">
        <f>(C8-C7)*C9-C6</f>
        <v>245</v>
      </c>
    </row>
    <row r="17" spans="2:10" x14ac:dyDescent="0.25">
      <c r="B17" s="1" t="s">
        <v>60</v>
      </c>
      <c r="C17" s="15">
        <f>C8-(C6+C10)/C9</f>
        <v>25.5</v>
      </c>
    </row>
    <row r="18" spans="2:10" x14ac:dyDescent="0.25">
      <c r="B18" s="1" t="s">
        <v>61</v>
      </c>
      <c r="C18" s="15">
        <f>(C8-C7)*C9-C10</f>
        <v>130</v>
      </c>
    </row>
    <row r="19" spans="2:10" x14ac:dyDescent="0.25">
      <c r="G19" s="4"/>
      <c r="J19" s="4"/>
    </row>
    <row r="20" spans="2:10" x14ac:dyDescent="0.25">
      <c r="F20" s="4"/>
      <c r="G20" s="4"/>
      <c r="J20" s="4"/>
    </row>
    <row r="21" spans="2:10" x14ac:dyDescent="0.25">
      <c r="B21" s="17"/>
      <c r="C21" s="17"/>
      <c r="G21" s="4"/>
      <c r="J21" s="4"/>
    </row>
    <row r="22" spans="2:10" x14ac:dyDescent="0.25">
      <c r="G22" s="4"/>
      <c r="J22" s="4"/>
    </row>
    <row r="23" spans="2:10" x14ac:dyDescent="0.25">
      <c r="B23" s="1"/>
      <c r="C23" s="4"/>
      <c r="G23" s="4"/>
      <c r="J23" s="4"/>
    </row>
    <row r="24" spans="2:10" x14ac:dyDescent="0.25">
      <c r="B24" s="1"/>
      <c r="C24" s="4"/>
    </row>
    <row r="25" spans="2:10" x14ac:dyDescent="0.25">
      <c r="B25" s="1"/>
      <c r="C25" s="5"/>
    </row>
    <row r="26" spans="2:10" x14ac:dyDescent="0.25">
      <c r="B26" s="1"/>
      <c r="C26" s="5"/>
      <c r="G26" s="9"/>
      <c r="H26" s="9"/>
      <c r="I26" s="9"/>
      <c r="J26" s="9"/>
    </row>
    <row r="27" spans="2:10" x14ac:dyDescent="0.25">
      <c r="G27" s="4"/>
      <c r="H27" s="4"/>
      <c r="I27" s="4"/>
      <c r="J27" s="4"/>
    </row>
    <row r="28" spans="2:10" x14ac:dyDescent="0.25">
      <c r="B28" s="17"/>
      <c r="C28" s="17"/>
    </row>
    <row r="30" spans="2:10" x14ac:dyDescent="0.25">
      <c r="F30" s="1"/>
    </row>
    <row r="31" spans="2:10" x14ac:dyDescent="0.25">
      <c r="B31" s="1"/>
    </row>
    <row r="33" spans="2:10" x14ac:dyDescent="0.25">
      <c r="B33" s="17"/>
      <c r="C33" s="17"/>
      <c r="F33" s="17"/>
      <c r="G33" s="17"/>
      <c r="I33" s="17"/>
      <c r="J33" s="17"/>
    </row>
    <row r="34" spans="2:10" x14ac:dyDescent="0.25">
      <c r="B34" s="1"/>
      <c r="C34" s="5"/>
      <c r="F34" s="1"/>
      <c r="G34" s="5"/>
      <c r="I34" s="1"/>
    </row>
    <row r="35" spans="2:10" x14ac:dyDescent="0.25">
      <c r="B35" s="1"/>
      <c r="C35" s="4"/>
      <c r="F35" s="1"/>
      <c r="G35" s="5"/>
      <c r="I35" s="1"/>
      <c r="J35" s="5"/>
    </row>
    <row r="36" spans="2:10" x14ac:dyDescent="0.25">
      <c r="B36" s="1"/>
      <c r="F36" s="1"/>
      <c r="G36" s="4"/>
      <c r="I36" s="1"/>
      <c r="J36" s="4"/>
    </row>
  </sheetData>
  <mergeCells count="10">
    <mergeCell ref="B28:C28"/>
    <mergeCell ref="B33:C33"/>
    <mergeCell ref="F33:G33"/>
    <mergeCell ref="I33:J33"/>
    <mergeCell ref="B2:J2"/>
    <mergeCell ref="B5:C5"/>
    <mergeCell ref="F5:G5"/>
    <mergeCell ref="I5:J5"/>
    <mergeCell ref="B13:C13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workbookViewId="0">
      <selection activeCell="L29" sqref="L29"/>
    </sheetView>
  </sheetViews>
  <sheetFormatPr defaultRowHeight="15" x14ac:dyDescent="0.25"/>
  <cols>
    <col min="2" max="2" width="25.7109375" customWidth="1"/>
    <col min="3" max="3" width="14.28515625" bestFit="1" customWidth="1"/>
    <col min="6" max="6" width="25.7109375" customWidth="1"/>
    <col min="7" max="7" width="13.28515625" bestFit="1" customWidth="1"/>
    <col min="9" max="9" width="25.7109375" customWidth="1"/>
    <col min="10" max="10" width="13.28515625" bestFit="1" customWidth="1"/>
  </cols>
  <sheetData>
    <row r="2" spans="2:10" ht="19.5" x14ac:dyDescent="0.3">
      <c r="B2" s="18" t="s">
        <v>63</v>
      </c>
      <c r="C2" s="19"/>
      <c r="D2" s="19"/>
      <c r="E2" s="19"/>
      <c r="F2" s="19"/>
      <c r="G2" s="19"/>
      <c r="H2" s="19"/>
      <c r="I2" s="19"/>
      <c r="J2" s="20"/>
    </row>
    <row r="5" spans="2:10" x14ac:dyDescent="0.25">
      <c r="B5" s="21" t="s">
        <v>59</v>
      </c>
      <c r="C5" s="22"/>
      <c r="F5" s="23" t="s">
        <v>6</v>
      </c>
      <c r="G5" s="24"/>
      <c r="I5" s="23" t="s">
        <v>13</v>
      </c>
      <c r="J5" s="24"/>
    </row>
    <row r="6" spans="2:10" x14ac:dyDescent="0.25">
      <c r="B6" s="1" t="s">
        <v>54</v>
      </c>
      <c r="C6" s="4">
        <f>G10</f>
        <v>85</v>
      </c>
      <c r="F6" t="s">
        <v>52</v>
      </c>
      <c r="G6" s="4">
        <v>50</v>
      </c>
      <c r="I6" t="s">
        <v>53</v>
      </c>
      <c r="J6" s="4">
        <v>50</v>
      </c>
    </row>
    <row r="7" spans="2:10" x14ac:dyDescent="0.25">
      <c r="B7" s="1" t="s">
        <v>55</v>
      </c>
      <c r="C7" s="4">
        <f>J10</f>
        <v>70</v>
      </c>
      <c r="F7" t="s">
        <v>2</v>
      </c>
      <c r="G7" s="4">
        <v>35</v>
      </c>
      <c r="I7" t="s">
        <v>64</v>
      </c>
      <c r="J7" s="4">
        <v>20</v>
      </c>
    </row>
    <row r="8" spans="2:10" x14ac:dyDescent="0.25">
      <c r="B8" s="1" t="s">
        <v>56</v>
      </c>
      <c r="C8" s="4">
        <v>80</v>
      </c>
      <c r="G8" s="4"/>
      <c r="J8" s="4"/>
    </row>
    <row r="9" spans="2:10" x14ac:dyDescent="0.25">
      <c r="B9" s="1" t="s">
        <v>57</v>
      </c>
      <c r="C9" s="4">
        <v>30</v>
      </c>
      <c r="G9" s="10"/>
      <c r="J9" s="10"/>
    </row>
    <row r="10" spans="2:10" x14ac:dyDescent="0.25">
      <c r="B10" s="1" t="s">
        <v>58</v>
      </c>
      <c r="C10" s="4">
        <v>200</v>
      </c>
      <c r="F10" t="s">
        <v>49</v>
      </c>
      <c r="G10" s="15">
        <f>SUM(G6:G9)</f>
        <v>85</v>
      </c>
      <c r="I10" t="s">
        <v>49</v>
      </c>
      <c r="J10" s="15">
        <f>SUM(J6:J9)</f>
        <v>70</v>
      </c>
    </row>
    <row r="13" spans="2:10" ht="15" customHeight="1" x14ac:dyDescent="0.25">
      <c r="B13" s="25" t="s">
        <v>62</v>
      </c>
      <c r="C13" s="26"/>
    </row>
    <row r="14" spans="2:10" x14ac:dyDescent="0.25">
      <c r="B14" s="1" t="s">
        <v>17</v>
      </c>
      <c r="C14" s="14">
        <f>(C6+C10)/(C8-C7)</f>
        <v>28.5</v>
      </c>
    </row>
    <row r="15" spans="2:10" x14ac:dyDescent="0.25">
      <c r="B15" s="1" t="s">
        <v>16</v>
      </c>
      <c r="C15" s="14">
        <f>(C6+C10)/C9+C7</f>
        <v>79.5</v>
      </c>
    </row>
    <row r="16" spans="2:10" x14ac:dyDescent="0.25">
      <c r="B16" s="1" t="s">
        <v>42</v>
      </c>
      <c r="C16" s="14">
        <f>(C8-C7)*C9-C6</f>
        <v>215</v>
      </c>
    </row>
    <row r="17" spans="2:10" x14ac:dyDescent="0.25">
      <c r="B17" s="1" t="s">
        <v>60</v>
      </c>
      <c r="C17" s="15">
        <f>C8-(C6+C10)/C9</f>
        <v>70.5</v>
      </c>
    </row>
    <row r="18" spans="2:10" x14ac:dyDescent="0.25">
      <c r="B18" s="1" t="s">
        <v>61</v>
      </c>
      <c r="C18" s="15">
        <f>(C8-C7)*C9-C10</f>
        <v>100</v>
      </c>
    </row>
    <row r="19" spans="2:10" x14ac:dyDescent="0.25">
      <c r="G19" s="4"/>
      <c r="J19" s="4"/>
    </row>
    <row r="20" spans="2:10" x14ac:dyDescent="0.25">
      <c r="F20" s="4"/>
      <c r="G20" s="4"/>
      <c r="J20" s="4"/>
    </row>
    <row r="21" spans="2:10" x14ac:dyDescent="0.25">
      <c r="B21" s="17"/>
      <c r="C21" s="17"/>
      <c r="G21" s="4"/>
      <c r="J21" s="4"/>
    </row>
    <row r="22" spans="2:10" x14ac:dyDescent="0.25">
      <c r="G22" s="4"/>
      <c r="J22" s="4"/>
    </row>
    <row r="23" spans="2:10" x14ac:dyDescent="0.25">
      <c r="B23" s="1"/>
      <c r="C23" s="4"/>
      <c r="G23" s="4"/>
      <c r="J23" s="4"/>
    </row>
    <row r="24" spans="2:10" x14ac:dyDescent="0.25">
      <c r="B24" s="1"/>
      <c r="C24" s="4"/>
    </row>
    <row r="25" spans="2:10" x14ac:dyDescent="0.25">
      <c r="B25" s="1"/>
      <c r="C25" s="5"/>
    </row>
    <row r="26" spans="2:10" x14ac:dyDescent="0.25">
      <c r="B26" s="1"/>
      <c r="C26" s="5"/>
      <c r="G26" s="9"/>
      <c r="H26" s="9"/>
      <c r="I26" s="9"/>
      <c r="J26" s="9"/>
    </row>
    <row r="27" spans="2:10" x14ac:dyDescent="0.25">
      <c r="G27" s="4"/>
      <c r="H27" s="4"/>
      <c r="I27" s="4"/>
      <c r="J27" s="4"/>
    </row>
    <row r="28" spans="2:10" x14ac:dyDescent="0.25">
      <c r="B28" s="17"/>
      <c r="C28" s="17"/>
    </row>
    <row r="30" spans="2:10" x14ac:dyDescent="0.25">
      <c r="F30" s="1"/>
    </row>
    <row r="31" spans="2:10" x14ac:dyDescent="0.25">
      <c r="B31" s="1"/>
    </row>
    <row r="33" spans="2:10" x14ac:dyDescent="0.25">
      <c r="B33" s="17"/>
      <c r="C33" s="17"/>
      <c r="F33" s="17"/>
      <c r="G33" s="17"/>
      <c r="I33" s="17"/>
      <c r="J33" s="17"/>
    </row>
    <row r="34" spans="2:10" x14ac:dyDescent="0.25">
      <c r="B34" s="1"/>
      <c r="C34" s="5"/>
      <c r="F34" s="1"/>
      <c r="G34" s="5"/>
      <c r="I34" s="1"/>
    </row>
    <row r="35" spans="2:10" x14ac:dyDescent="0.25">
      <c r="B35" s="1"/>
      <c r="C35" s="4"/>
      <c r="F35" s="1"/>
      <c r="G35" s="5"/>
      <c r="I35" s="1"/>
      <c r="J35" s="5"/>
    </row>
    <row r="36" spans="2:10" x14ac:dyDescent="0.25">
      <c r="B36" s="1"/>
      <c r="F36" s="1"/>
      <c r="G36" s="4"/>
      <c r="I36" s="1"/>
      <c r="J36" s="4"/>
    </row>
  </sheetData>
  <mergeCells count="10">
    <mergeCell ref="B5:C5"/>
    <mergeCell ref="F5:G5"/>
    <mergeCell ref="B2:J2"/>
    <mergeCell ref="B13:C13"/>
    <mergeCell ref="I5:J5"/>
    <mergeCell ref="B21:C21"/>
    <mergeCell ref="B28:C28"/>
    <mergeCell ref="B33:C33"/>
    <mergeCell ref="F33:G33"/>
    <mergeCell ref="I33:J3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L19" sqref="L19"/>
    </sheetView>
  </sheetViews>
  <sheetFormatPr defaultRowHeight="15" x14ac:dyDescent="0.25"/>
  <cols>
    <col min="2" max="2" width="25.7109375" customWidth="1"/>
    <col min="3" max="3" width="14.28515625" bestFit="1" customWidth="1"/>
    <col min="6" max="6" width="25.7109375" customWidth="1"/>
    <col min="7" max="7" width="13.28515625" bestFit="1" customWidth="1"/>
    <col min="9" max="9" width="25.7109375" customWidth="1"/>
    <col min="10" max="10" width="13.28515625" bestFit="1" customWidth="1"/>
  </cols>
  <sheetData>
    <row r="2" spans="2:10" x14ac:dyDescent="0.25">
      <c r="B2" s="17" t="s">
        <v>51</v>
      </c>
      <c r="C2" s="17"/>
      <c r="F2" s="7" t="s">
        <v>6</v>
      </c>
      <c r="G2" s="3"/>
      <c r="I2" s="17" t="s">
        <v>13</v>
      </c>
      <c r="J2" s="17"/>
    </row>
    <row r="3" spans="2:10" x14ac:dyDescent="0.25">
      <c r="B3" s="1" t="s">
        <v>16</v>
      </c>
      <c r="C3" s="8">
        <v>14.64</v>
      </c>
      <c r="F3" t="s">
        <v>43</v>
      </c>
      <c r="G3" s="4">
        <v>60000</v>
      </c>
      <c r="I3" t="s">
        <v>0</v>
      </c>
      <c r="J3" s="4">
        <v>2.25</v>
      </c>
    </row>
    <row r="4" spans="2:10" x14ac:dyDescent="0.25">
      <c r="B4" s="1" t="s">
        <v>17</v>
      </c>
      <c r="C4" s="11">
        <f>(C5+C7)/(C3-C6)</f>
        <v>107551.48741418764</v>
      </c>
      <c r="F4" t="s">
        <v>44</v>
      </c>
      <c r="G4" s="4">
        <v>150000</v>
      </c>
      <c r="I4" t="s">
        <v>4</v>
      </c>
      <c r="J4" s="4">
        <v>3</v>
      </c>
    </row>
    <row r="5" spans="2:10" x14ac:dyDescent="0.25">
      <c r="B5" s="1" t="s">
        <v>18</v>
      </c>
      <c r="C5" s="4">
        <f>G7</f>
        <v>780000</v>
      </c>
      <c r="F5" t="s">
        <v>45</v>
      </c>
      <c r="G5" s="4">
        <v>400000</v>
      </c>
      <c r="I5" t="s">
        <v>2</v>
      </c>
      <c r="J5" s="4">
        <v>0.5</v>
      </c>
    </row>
    <row r="6" spans="2:10" x14ac:dyDescent="0.25">
      <c r="B6" s="1" t="s">
        <v>20</v>
      </c>
      <c r="C6" s="5">
        <f>J7</f>
        <v>5.9</v>
      </c>
      <c r="F6" t="s">
        <v>47</v>
      </c>
      <c r="G6" s="10">
        <v>170000</v>
      </c>
      <c r="I6" t="s">
        <v>46</v>
      </c>
      <c r="J6" s="10">
        <v>0.15</v>
      </c>
    </row>
    <row r="7" spans="2:10" x14ac:dyDescent="0.25">
      <c r="B7" s="1" t="s">
        <v>42</v>
      </c>
      <c r="C7" s="5">
        <v>160000</v>
      </c>
      <c r="F7" t="s">
        <v>49</v>
      </c>
      <c r="G7" s="4">
        <f>SUM(G3:G6)</f>
        <v>780000</v>
      </c>
      <c r="I7" t="s">
        <v>49</v>
      </c>
      <c r="J7" s="4">
        <f>SUM(J3:J6)</f>
        <v>5.9</v>
      </c>
    </row>
    <row r="8" spans="2:10" x14ac:dyDescent="0.25">
      <c r="G8" s="4"/>
      <c r="J8" s="4"/>
    </row>
    <row r="9" spans="2:10" x14ac:dyDescent="0.25">
      <c r="F9" s="4"/>
      <c r="G9" s="4"/>
      <c r="J9" s="4"/>
    </row>
    <row r="10" spans="2:10" x14ac:dyDescent="0.25">
      <c r="B10" s="17" t="s">
        <v>48</v>
      </c>
      <c r="C10" s="17"/>
      <c r="G10" s="4"/>
      <c r="J10" s="4"/>
    </row>
    <row r="11" spans="2:10" x14ac:dyDescent="0.25">
      <c r="B11" s="1" t="s">
        <v>16</v>
      </c>
      <c r="C11" s="12">
        <f>(C13+C15)/C12+C14</f>
        <v>12.166666666666668</v>
      </c>
      <c r="G11" s="4"/>
      <c r="J11" s="4"/>
    </row>
    <row r="12" spans="2:10" x14ac:dyDescent="0.25">
      <c r="B12" s="1" t="s">
        <v>17</v>
      </c>
      <c r="C12" s="4">
        <v>150000</v>
      </c>
      <c r="G12" s="4"/>
      <c r="J12" s="4"/>
    </row>
    <row r="13" spans="2:10" x14ac:dyDescent="0.25">
      <c r="B13" s="1" t="s">
        <v>18</v>
      </c>
      <c r="C13" s="4">
        <f>G7</f>
        <v>780000</v>
      </c>
    </row>
    <row r="14" spans="2:10" x14ac:dyDescent="0.25">
      <c r="B14" s="1" t="s">
        <v>20</v>
      </c>
      <c r="C14" s="5">
        <f>J7</f>
        <v>5.9</v>
      </c>
    </row>
    <row r="15" spans="2:10" x14ac:dyDescent="0.25">
      <c r="B15" s="1" t="s">
        <v>42</v>
      </c>
      <c r="C15" s="5">
        <v>160000</v>
      </c>
      <c r="G15" s="9"/>
      <c r="H15" s="9"/>
      <c r="I15" s="9"/>
      <c r="J15" s="9"/>
    </row>
    <row r="16" spans="2:10" x14ac:dyDescent="0.25">
      <c r="G16" s="4"/>
      <c r="H16" s="4"/>
      <c r="I16" s="4"/>
      <c r="J16" s="4"/>
    </row>
    <row r="17" spans="2:10" x14ac:dyDescent="0.25">
      <c r="B17" s="17" t="s">
        <v>50</v>
      </c>
      <c r="C17" s="17"/>
    </row>
    <row r="18" spans="2:10" x14ac:dyDescent="0.25">
      <c r="B18" s="1" t="s">
        <v>16</v>
      </c>
      <c r="C18" s="8">
        <v>12.99</v>
      </c>
    </row>
    <row r="19" spans="2:10" x14ac:dyDescent="0.25">
      <c r="B19" s="1" t="s">
        <v>17</v>
      </c>
      <c r="C19" s="4">
        <v>150000</v>
      </c>
    </row>
    <row r="20" spans="2:10" x14ac:dyDescent="0.25">
      <c r="B20" s="1" t="s">
        <v>18</v>
      </c>
      <c r="C20" s="4">
        <f>G7</f>
        <v>780000</v>
      </c>
    </row>
    <row r="21" spans="2:10" x14ac:dyDescent="0.25">
      <c r="B21" s="1" t="s">
        <v>20</v>
      </c>
      <c r="C21" s="5">
        <f>J7</f>
        <v>5.9</v>
      </c>
    </row>
    <row r="22" spans="2:10" x14ac:dyDescent="0.25">
      <c r="B22" s="1" t="s">
        <v>42</v>
      </c>
      <c r="C22" s="13">
        <f>(C18-C21)*C19-C20</f>
        <v>283500</v>
      </c>
    </row>
    <row r="23" spans="2:10" x14ac:dyDescent="0.25">
      <c r="F23" s="1"/>
    </row>
    <row r="24" spans="2:10" x14ac:dyDescent="0.25">
      <c r="B24" s="1"/>
    </row>
    <row r="26" spans="2:10" x14ac:dyDescent="0.25">
      <c r="B26" s="17"/>
      <c r="C26" s="17"/>
      <c r="F26" s="17"/>
      <c r="G26" s="17"/>
      <c r="I26" s="17"/>
      <c r="J26" s="17"/>
    </row>
    <row r="27" spans="2:10" x14ac:dyDescent="0.25">
      <c r="B27" s="1"/>
      <c r="C27" s="5"/>
      <c r="F27" s="1"/>
      <c r="G27" s="5"/>
      <c r="I27" s="1"/>
    </row>
    <row r="28" spans="2:10" x14ac:dyDescent="0.25">
      <c r="B28" s="1"/>
      <c r="C28" s="4"/>
      <c r="F28" s="1"/>
      <c r="G28" s="5"/>
      <c r="I28" s="1"/>
      <c r="J28" s="5"/>
    </row>
    <row r="29" spans="2:10" x14ac:dyDescent="0.25">
      <c r="B29" s="1"/>
      <c r="F29" s="1"/>
      <c r="G29" s="4"/>
      <c r="I29" s="1"/>
      <c r="J29" s="4"/>
    </row>
  </sheetData>
  <mergeCells count="7">
    <mergeCell ref="I2:J2"/>
    <mergeCell ref="B26:C26"/>
    <mergeCell ref="F26:G26"/>
    <mergeCell ref="I26:J26"/>
    <mergeCell ref="B2:C2"/>
    <mergeCell ref="B10:C10"/>
    <mergeCell ref="B17:C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C12" sqref="C12"/>
    </sheetView>
  </sheetViews>
  <sheetFormatPr defaultRowHeight="15" x14ac:dyDescent="0.25"/>
  <cols>
    <col min="2" max="2" width="25.7109375" customWidth="1"/>
    <col min="3" max="3" width="14.28515625" bestFit="1" customWidth="1"/>
    <col min="6" max="6" width="25.7109375" customWidth="1"/>
    <col min="7" max="7" width="13.28515625" bestFit="1" customWidth="1"/>
    <col min="9" max="9" width="25.7109375" customWidth="1"/>
    <col min="10" max="10" width="13.28515625" bestFit="1" customWidth="1"/>
  </cols>
  <sheetData>
    <row r="2" spans="2:10" x14ac:dyDescent="0.25">
      <c r="F2" s="2" t="s">
        <v>6</v>
      </c>
      <c r="G2" s="3"/>
      <c r="I2" s="17" t="s">
        <v>13</v>
      </c>
      <c r="J2" s="17"/>
    </row>
    <row r="3" spans="2:10" x14ac:dyDescent="0.25">
      <c r="B3" s="1" t="s">
        <v>16</v>
      </c>
      <c r="C3" s="8">
        <v>14.64</v>
      </c>
      <c r="F3" t="s">
        <v>43</v>
      </c>
      <c r="G3" s="4">
        <v>60000</v>
      </c>
      <c r="I3" t="s">
        <v>0</v>
      </c>
      <c r="J3" s="4">
        <v>2.25</v>
      </c>
    </row>
    <row r="4" spans="2:10" x14ac:dyDescent="0.25">
      <c r="B4" s="1" t="s">
        <v>17</v>
      </c>
      <c r="C4" s="4">
        <f>(C5+C7)/(C3-C6)</f>
        <v>107551.48741418764</v>
      </c>
      <c r="F4" t="s">
        <v>44</v>
      </c>
      <c r="G4" s="4">
        <v>150000</v>
      </c>
      <c r="I4" t="s">
        <v>4</v>
      </c>
      <c r="J4" s="4">
        <v>3</v>
      </c>
    </row>
    <row r="5" spans="2:10" x14ac:dyDescent="0.25">
      <c r="B5" s="1" t="s">
        <v>18</v>
      </c>
      <c r="C5" s="4">
        <f>G16</f>
        <v>780000</v>
      </c>
      <c r="F5" t="s">
        <v>45</v>
      </c>
      <c r="G5" s="4">
        <v>400000</v>
      </c>
      <c r="I5" t="s">
        <v>2</v>
      </c>
      <c r="J5" s="4">
        <v>0.5</v>
      </c>
    </row>
    <row r="6" spans="2:10" x14ac:dyDescent="0.25">
      <c r="B6" s="1" t="s">
        <v>20</v>
      </c>
      <c r="C6" s="5">
        <f>J16</f>
        <v>5.9</v>
      </c>
      <c r="F6" t="s">
        <v>47</v>
      </c>
      <c r="G6" s="4">
        <v>170000</v>
      </c>
      <c r="I6" t="s">
        <v>46</v>
      </c>
      <c r="J6" s="4">
        <v>0.15</v>
      </c>
    </row>
    <row r="7" spans="2:10" x14ac:dyDescent="0.25">
      <c r="B7" s="1" t="s">
        <v>42</v>
      </c>
      <c r="C7" s="5">
        <v>160000</v>
      </c>
      <c r="G7" s="4"/>
      <c r="J7" s="4"/>
    </row>
    <row r="8" spans="2:10" x14ac:dyDescent="0.25">
      <c r="G8" s="4"/>
      <c r="J8" s="4"/>
    </row>
    <row r="9" spans="2:10" x14ac:dyDescent="0.25">
      <c r="F9" s="4"/>
      <c r="G9" s="4"/>
      <c r="J9" s="4"/>
    </row>
    <row r="10" spans="2:10" x14ac:dyDescent="0.25">
      <c r="B10" s="1"/>
      <c r="C10" s="5"/>
      <c r="G10" s="4"/>
      <c r="J10" s="4"/>
    </row>
    <row r="11" spans="2:10" x14ac:dyDescent="0.25">
      <c r="B11" s="1"/>
      <c r="C11" s="5"/>
      <c r="G11" s="4"/>
      <c r="J11" s="4"/>
    </row>
    <row r="12" spans="2:10" x14ac:dyDescent="0.25">
      <c r="B12" s="1"/>
      <c r="C12" s="5"/>
      <c r="G12" s="4"/>
      <c r="J12" s="4"/>
    </row>
    <row r="13" spans="2:10" x14ac:dyDescent="0.25">
      <c r="B13" s="17" t="s">
        <v>35</v>
      </c>
      <c r="C13" s="17"/>
    </row>
    <row r="14" spans="2:10" x14ac:dyDescent="0.25">
      <c r="B14" s="1" t="s">
        <v>22</v>
      </c>
      <c r="C14">
        <f>($C$3*$C$4)-($C$5+($C$6*$C$4))</f>
        <v>160000</v>
      </c>
    </row>
    <row r="15" spans="2:10" x14ac:dyDescent="0.25">
      <c r="B15" s="1" t="s">
        <v>15</v>
      </c>
      <c r="C15">
        <f>($C$3*$C$4)-($C$5+($C$6*$C$4))</f>
        <v>160000</v>
      </c>
      <c r="G15" s="6"/>
      <c r="J15" s="6"/>
    </row>
    <row r="16" spans="2:10" x14ac:dyDescent="0.25">
      <c r="G16" s="4">
        <f>SUM(G3:G15)</f>
        <v>780000</v>
      </c>
      <c r="H16" s="4"/>
      <c r="I16" s="4"/>
      <c r="J16" s="4">
        <f>SUM(J3:J15)</f>
        <v>5.9</v>
      </c>
    </row>
    <row r="23" spans="2:10" x14ac:dyDescent="0.25">
      <c r="F23" s="1"/>
    </row>
    <row r="26" spans="2:10" x14ac:dyDescent="0.25">
      <c r="B26" s="17" t="s">
        <v>37</v>
      </c>
      <c r="C26" s="17"/>
      <c r="F26" s="17" t="s">
        <v>38</v>
      </c>
      <c r="G26" s="17"/>
      <c r="I26" s="17" t="s">
        <v>39</v>
      </c>
      <c r="J26" s="17"/>
    </row>
    <row r="27" spans="2:10" x14ac:dyDescent="0.25">
      <c r="B27" s="1" t="s">
        <v>23</v>
      </c>
      <c r="C27" s="5">
        <v>154.5</v>
      </c>
      <c r="F27" s="1" t="s">
        <v>14</v>
      </c>
      <c r="G27" s="5">
        <f>C3</f>
        <v>14.64</v>
      </c>
      <c r="I27" s="1" t="s">
        <v>14</v>
      </c>
      <c r="J27">
        <v>190</v>
      </c>
    </row>
    <row r="28" spans="2:10" x14ac:dyDescent="0.25">
      <c r="B28" s="1" t="s">
        <v>24</v>
      </c>
      <c r="C28" s="4">
        <v>100000</v>
      </c>
      <c r="F28" s="1" t="s">
        <v>24</v>
      </c>
      <c r="G28" s="5">
        <f>C28</f>
        <v>100000</v>
      </c>
      <c r="I28" s="1" t="s">
        <v>24</v>
      </c>
      <c r="J28" s="5">
        <f>(C5+J29)/(J27-C6)</f>
        <v>20532.319391634981</v>
      </c>
    </row>
    <row r="29" spans="2:10" x14ac:dyDescent="0.25">
      <c r="B29" s="1" t="s">
        <v>15</v>
      </c>
      <c r="C29">
        <f>($C$27*$C$28)-($C$5+($C$6*$C$28))</f>
        <v>14080000</v>
      </c>
      <c r="F29" s="1" t="s">
        <v>15</v>
      </c>
      <c r="G29" s="4">
        <f>(G27*G28)-(C5+(G28*C6))</f>
        <v>94000</v>
      </c>
      <c r="I29" s="1" t="s">
        <v>15</v>
      </c>
      <c r="J29" s="4">
        <v>3000000</v>
      </c>
    </row>
  </sheetData>
  <mergeCells count="5">
    <mergeCell ref="I2:J2"/>
    <mergeCell ref="B13:C13"/>
    <mergeCell ref="B26:C26"/>
    <mergeCell ref="I26:J26"/>
    <mergeCell ref="F26:G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workbookViewId="0">
      <selection activeCell="M7" sqref="M7"/>
    </sheetView>
  </sheetViews>
  <sheetFormatPr defaultRowHeight="15" x14ac:dyDescent="0.25"/>
  <cols>
    <col min="2" max="2" width="25.7109375" customWidth="1"/>
    <col min="3" max="3" width="13.28515625" bestFit="1" customWidth="1"/>
    <col min="6" max="6" width="25.7109375" customWidth="1"/>
    <col min="7" max="7" width="13.28515625" bestFit="1" customWidth="1"/>
    <col min="9" max="9" width="25.7109375" customWidth="1"/>
    <col min="10" max="10" width="13.28515625" bestFit="1" customWidth="1"/>
    <col min="12" max="13" width="25.7109375" customWidth="1"/>
  </cols>
  <sheetData>
    <row r="2" spans="2:13" ht="18" x14ac:dyDescent="0.35">
      <c r="B2" s="1" t="s">
        <v>40</v>
      </c>
      <c r="C2" s="1" t="s">
        <v>30</v>
      </c>
      <c r="F2" s="2" t="s">
        <v>6</v>
      </c>
      <c r="G2" s="3"/>
      <c r="I2" s="17" t="s">
        <v>26</v>
      </c>
      <c r="J2" s="17"/>
      <c r="L2" s="17" t="s">
        <v>27</v>
      </c>
      <c r="M2" s="17"/>
    </row>
    <row r="3" spans="2:13" ht="18" x14ac:dyDescent="0.35">
      <c r="B3" s="1" t="s">
        <v>28</v>
      </c>
      <c r="C3" s="4">
        <v>190</v>
      </c>
      <c r="F3" t="s">
        <v>7</v>
      </c>
      <c r="G3" s="4">
        <v>250000</v>
      </c>
      <c r="I3" t="s">
        <v>0</v>
      </c>
      <c r="J3" s="4">
        <v>45</v>
      </c>
      <c r="L3" t="s">
        <v>0</v>
      </c>
      <c r="M3" s="4">
        <v>55</v>
      </c>
    </row>
    <row r="4" spans="2:13" ht="18" x14ac:dyDescent="0.35">
      <c r="B4" s="1" t="s">
        <v>29</v>
      </c>
      <c r="C4" s="4">
        <v>200</v>
      </c>
      <c r="F4" t="s">
        <v>8</v>
      </c>
      <c r="G4" s="4">
        <v>250000</v>
      </c>
      <c r="I4" t="s">
        <v>1</v>
      </c>
      <c r="J4" s="4">
        <v>5</v>
      </c>
      <c r="L4" t="s">
        <v>1</v>
      </c>
      <c r="M4" s="4">
        <v>5</v>
      </c>
    </row>
    <row r="5" spans="2:13" ht="18" x14ac:dyDescent="0.35">
      <c r="B5" s="1" t="s">
        <v>31</v>
      </c>
      <c r="C5" s="4">
        <v>20348.837209302321</v>
      </c>
      <c r="F5" t="s">
        <v>9</v>
      </c>
      <c r="G5" s="4">
        <v>500000</v>
      </c>
      <c r="I5" t="s">
        <v>2</v>
      </c>
      <c r="J5" s="4">
        <v>8</v>
      </c>
      <c r="L5" t="s">
        <v>2</v>
      </c>
      <c r="M5" s="4">
        <v>8</v>
      </c>
    </row>
    <row r="6" spans="2:13" ht="18" x14ac:dyDescent="0.35">
      <c r="B6" s="1" t="s">
        <v>32</v>
      </c>
      <c r="C6" s="4">
        <f>C5</f>
        <v>20348.837209302321</v>
      </c>
      <c r="F6" t="s">
        <v>10</v>
      </c>
      <c r="G6" s="4">
        <v>75000</v>
      </c>
      <c r="I6" t="s">
        <v>3</v>
      </c>
      <c r="J6" s="4">
        <v>12</v>
      </c>
      <c r="L6" t="s">
        <v>3</v>
      </c>
      <c r="M6" s="4">
        <v>10</v>
      </c>
    </row>
    <row r="7" spans="2:13" x14ac:dyDescent="0.25">
      <c r="B7" s="1" t="s">
        <v>18</v>
      </c>
      <c r="C7" s="4">
        <f>G13</f>
        <v>1750000</v>
      </c>
      <c r="F7" t="s">
        <v>11</v>
      </c>
      <c r="G7" s="4">
        <v>225000</v>
      </c>
      <c r="I7" t="s">
        <v>4</v>
      </c>
      <c r="J7" s="4">
        <v>70</v>
      </c>
      <c r="L7" t="s">
        <v>4</v>
      </c>
      <c r="M7" s="4">
        <v>80</v>
      </c>
    </row>
    <row r="8" spans="2:13" x14ac:dyDescent="0.25">
      <c r="B8" s="1" t="s">
        <v>21</v>
      </c>
      <c r="C8" s="4">
        <f>C7/C5</f>
        <v>86.000000000000014</v>
      </c>
      <c r="F8" t="s">
        <v>12</v>
      </c>
      <c r="G8" s="4">
        <v>400000</v>
      </c>
      <c r="I8" t="s">
        <v>5</v>
      </c>
      <c r="J8" s="4">
        <v>3</v>
      </c>
      <c r="L8" t="s">
        <v>5</v>
      </c>
      <c r="M8" s="4">
        <v>3</v>
      </c>
    </row>
    <row r="9" spans="2:13" x14ac:dyDescent="0.25">
      <c r="B9" s="1" t="s">
        <v>19</v>
      </c>
      <c r="C9" s="4">
        <f>J13*C5</f>
        <v>2909883.7209302317</v>
      </c>
      <c r="F9" t="s">
        <v>25</v>
      </c>
      <c r="G9" s="4">
        <v>50000</v>
      </c>
    </row>
    <row r="10" spans="2:13" x14ac:dyDescent="0.25">
      <c r="B10" s="1" t="s">
        <v>20</v>
      </c>
      <c r="C10" s="5">
        <f>J13</f>
        <v>143</v>
      </c>
    </row>
    <row r="11" spans="2:13" x14ac:dyDescent="0.25">
      <c r="B11" s="1"/>
      <c r="C11" s="5"/>
    </row>
    <row r="12" spans="2:13" x14ac:dyDescent="0.25">
      <c r="B12" s="17" t="s">
        <v>35</v>
      </c>
      <c r="C12" s="17"/>
      <c r="G12" s="6"/>
      <c r="J12" s="6"/>
      <c r="M12" s="6"/>
    </row>
    <row r="13" spans="2:13" x14ac:dyDescent="0.25">
      <c r="B13" s="1" t="s">
        <v>22</v>
      </c>
      <c r="C13" s="5">
        <f>(($C$3*$C$5)+($C$4*$C$6))-($C$5*$J$13)-($C$6*$M$13)-$G$13</f>
        <v>0</v>
      </c>
      <c r="G13" s="4">
        <f>SUM(G3:G12)</f>
        <v>1750000</v>
      </c>
      <c r="H13" s="4"/>
      <c r="I13" s="4"/>
      <c r="J13" s="4">
        <f>SUM(J3:J12)</f>
        <v>143</v>
      </c>
      <c r="L13" s="4"/>
      <c r="M13" s="4">
        <f>SUM(M3:M12)</f>
        <v>161</v>
      </c>
    </row>
    <row r="14" spans="2:13" x14ac:dyDescent="0.25">
      <c r="B14" s="1" t="s">
        <v>15</v>
      </c>
      <c r="C14" s="5">
        <f>(($C$3*$C$5)+($C$4*$C$6))-($C$5*$J$13)-($C$6*$M$13)-$G$13</f>
        <v>0</v>
      </c>
    </row>
    <row r="26" spans="2:10" x14ac:dyDescent="0.25">
      <c r="B26" s="17" t="s">
        <v>41</v>
      </c>
      <c r="C26" s="17"/>
      <c r="F26" s="17" t="s">
        <v>36</v>
      </c>
      <c r="G26" s="17"/>
      <c r="I26" s="1"/>
    </row>
    <row r="27" spans="2:10" x14ac:dyDescent="0.25">
      <c r="B27" s="1" t="s">
        <v>33</v>
      </c>
      <c r="C27" s="4">
        <f>(C29+G13)/(C3+C4-J13-M13)</f>
        <v>78488.372093023252</v>
      </c>
      <c r="F27" s="1" t="s">
        <v>33</v>
      </c>
      <c r="G27" s="4">
        <v>100000</v>
      </c>
      <c r="I27" s="1"/>
      <c r="J27" s="5"/>
    </row>
    <row r="28" spans="2:10" x14ac:dyDescent="0.25">
      <c r="B28" s="1" t="s">
        <v>34</v>
      </c>
      <c r="C28" s="5">
        <f>C27</f>
        <v>78488.372093023252</v>
      </c>
      <c r="F28" s="1" t="s">
        <v>34</v>
      </c>
      <c r="G28" s="5">
        <v>100000</v>
      </c>
      <c r="I28" s="1"/>
      <c r="J28" s="4"/>
    </row>
    <row r="29" spans="2:10" x14ac:dyDescent="0.25">
      <c r="B29" s="1" t="s">
        <v>15</v>
      </c>
      <c r="C29" s="4">
        <v>5000000</v>
      </c>
      <c r="F29" s="1" t="s">
        <v>15</v>
      </c>
      <c r="G29" s="4">
        <f>((C3+C4-J13-M13)*G27)-G13</f>
        <v>6850000</v>
      </c>
    </row>
  </sheetData>
  <mergeCells count="5">
    <mergeCell ref="I2:J2"/>
    <mergeCell ref="L2:M2"/>
    <mergeCell ref="B12:C12"/>
    <mergeCell ref="F26:G26"/>
    <mergeCell ref="B26:C2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69D38D6F00243A0B00E9C580DF17A" ma:contentTypeVersion="10" ma:contentTypeDescription="Create a new document." ma:contentTypeScope="" ma:versionID="2f47f5c7d13a2720d448520a2a3976f3">
  <xsd:schema xmlns:xsd="http://www.w3.org/2001/XMLSchema" xmlns:xs="http://www.w3.org/2001/XMLSchema" xmlns:p="http://schemas.microsoft.com/office/2006/metadata/properties" xmlns:ns3="c2612fa5-ccce-4251-b75c-38c81acd357a" targetNamespace="http://schemas.microsoft.com/office/2006/metadata/properties" ma:root="true" ma:fieldsID="638105471fbbbaa7906a77eaee798776" ns3:_="">
    <xsd:import namespace="c2612fa5-ccce-4251-b75c-38c81acd35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12fa5-ccce-4251-b75c-38c81acd3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D797B8-612F-4A3B-8955-1B297FE3A3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12fa5-ccce-4251-b75c-38c81acd3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D9AA27-7C4C-4264-996E-B1742E5BC5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BA781B-B5E5-4935-8180-717504579204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c2612fa5-ccce-4251-b75c-38c81acd357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Socks</vt:lpstr>
      <vt:lpstr>Pen</vt:lpstr>
      <vt:lpstr>Hammock</vt:lpstr>
      <vt:lpstr>Lights (2)</vt:lpstr>
      <vt:lpstr>Lights</vt:lpstr>
      <vt:lpstr>Lights &amp; Sounds</vt:lpstr>
    </vt:vector>
  </TitlesOfParts>
  <Company>Westminster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Richard Haskell</cp:lastModifiedBy>
  <dcterms:created xsi:type="dcterms:W3CDTF">2016-08-23T16:49:51Z</dcterms:created>
  <dcterms:modified xsi:type="dcterms:W3CDTF">2019-09-17T16:08:09Z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0x01010054469D38D6F00243A0B00E9C580DF17A</vt:lpwstr>
  </property>
</Properties>
</file>